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user\dap\Dr Math\MathDoctors planning\TMD Archive and Blog Post prep\"/>
    </mc:Choice>
  </mc:AlternateContent>
  <xr:revisionPtr revIDLastSave="0" documentId="8_{F77B72C7-EBFB-402D-B3E5-83114C729076}" xr6:coauthVersionLast="47" xr6:coauthVersionMax="47" xr10:uidLastSave="{00000000-0000-0000-0000-000000000000}"/>
  <bookViews>
    <workbookView xWindow="-120" yWindow="-120" windowWidth="19440" windowHeight="14880" xr2:uid="{ED38A7AF-CFC1-4846-9811-205C79381566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22" i="1" s="1"/>
  <c r="K21" i="1"/>
  <c r="K22" i="1" s="1"/>
  <c r="H21" i="1"/>
  <c r="H22" i="1" s="1"/>
  <c r="E21" i="1"/>
  <c r="E22" i="1" s="1"/>
  <c r="L10" i="1"/>
  <c r="L11" i="1" s="1"/>
  <c r="G10" i="1"/>
  <c r="G11" i="1" s="1"/>
  <c r="F6" i="1"/>
  <c r="C38" i="1"/>
  <c r="C40" i="1" s="1"/>
  <c r="C41" i="1" s="1"/>
  <c r="C42" i="1" s="1"/>
  <c r="C43" i="1" s="1"/>
  <c r="C44" i="1" s="1"/>
  <c r="C45" i="1" s="1"/>
  <c r="C46" i="1" s="1"/>
  <c r="F10" i="1" s="1"/>
  <c r="F11" i="1" s="1"/>
  <c r="N7" i="1"/>
  <c r="F38" i="1"/>
  <c r="F40" i="1" s="1"/>
  <c r="F41" i="1" s="1"/>
  <c r="F42" i="1" s="1"/>
  <c r="F43" i="1" s="1"/>
  <c r="F44" i="1" s="1"/>
  <c r="F45" i="1" s="1"/>
  <c r="F46" i="1" s="1"/>
  <c r="N10" i="1" s="1"/>
  <c r="N11" i="1" s="1"/>
  <c r="M12" i="1"/>
  <c r="M7" i="1"/>
  <c r="L7" i="1"/>
  <c r="K9" i="1"/>
  <c r="K7" i="1"/>
  <c r="J8" i="1"/>
  <c r="J7" i="1"/>
  <c r="E38" i="1"/>
  <c r="E40" i="1" s="1"/>
  <c r="E41" i="1" s="1"/>
  <c r="E42" i="1" s="1"/>
  <c r="E43" i="1" s="1"/>
  <c r="E44" i="1" s="1"/>
  <c r="E45" i="1" s="1"/>
  <c r="E46" i="1" s="1"/>
  <c r="I10" i="1" s="1"/>
  <c r="I11" i="1" s="1"/>
  <c r="I6" i="1"/>
  <c r="D38" i="1"/>
  <c r="D40" i="1" s="1"/>
  <c r="D41" i="1" s="1"/>
  <c r="D42" i="1" s="1"/>
  <c r="D43" i="1" s="1"/>
  <c r="D44" i="1" s="1"/>
  <c r="D45" i="1" s="1"/>
  <c r="D46" i="1" s="1"/>
  <c r="H10" i="1" s="1"/>
  <c r="H11" i="1" s="1"/>
  <c r="H6" i="1"/>
  <c r="G6" i="1"/>
  <c r="D6" i="1"/>
  <c r="E10" i="1" s="1"/>
  <c r="E12" i="1" s="1"/>
  <c r="H38" i="1"/>
  <c r="H40" i="1" s="1"/>
  <c r="H41" i="1" s="1"/>
  <c r="H42" i="1" s="1"/>
  <c r="H43" i="1" s="1"/>
  <c r="H44" i="1" s="1"/>
  <c r="H45" i="1" s="1"/>
  <c r="H46" i="1" s="1"/>
  <c r="J21" i="1" s="1"/>
  <c r="J22" i="1" s="1"/>
  <c r="M23" i="1"/>
  <c r="M24" i="1"/>
  <c r="L24" i="1"/>
  <c r="K23" i="1"/>
  <c r="J20" i="1"/>
  <c r="J24" i="1"/>
  <c r="I20" i="1"/>
  <c r="I23" i="1"/>
  <c r="G24" i="1"/>
  <c r="H20" i="1"/>
  <c r="F23" i="1"/>
  <c r="G19" i="1"/>
  <c r="G38" i="1"/>
  <c r="G40" i="1" s="1"/>
  <c r="G41" i="1" s="1"/>
  <c r="G42" i="1" s="1"/>
  <c r="G43" i="1" s="1"/>
  <c r="G44" i="1" s="1"/>
  <c r="G45" i="1" s="1"/>
  <c r="G46" i="1" s="1"/>
  <c r="G21" i="1" s="1"/>
  <c r="G22" i="1" s="1"/>
  <c r="F19" i="1"/>
  <c r="C27" i="1"/>
  <c r="C29" i="1" s="1"/>
  <c r="E19" i="1"/>
  <c r="D19" i="1"/>
  <c r="D20" i="1"/>
  <c r="F9" i="1"/>
  <c r="N13" i="1"/>
  <c r="E8" i="1"/>
  <c r="I13" i="1"/>
  <c r="H12" i="1"/>
  <c r="E6" i="1"/>
  <c r="D7" i="1"/>
  <c r="J10" i="1" l="1"/>
  <c r="J11" i="1" s="1"/>
  <c r="E11" i="1"/>
  <c r="M8" i="1"/>
  <c r="M9" i="1" s="1"/>
  <c r="E18" i="1"/>
  <c r="K8" i="1"/>
  <c r="K10" i="1" s="1"/>
  <c r="D29" i="1"/>
  <c r="F29" i="1" s="1"/>
  <c r="E29" i="1"/>
  <c r="C30" i="1" s="1"/>
  <c r="G8" i="1"/>
  <c r="G13" i="1" s="1"/>
  <c r="L8" i="1"/>
  <c r="L13" i="1" s="1"/>
  <c r="F20" i="1"/>
  <c r="I38" i="1"/>
  <c r="D23" i="1"/>
  <c r="D21" i="1" s="1"/>
  <c r="I19" i="1"/>
  <c r="I21" i="1" s="1"/>
  <c r="I22" i="1" s="1"/>
  <c r="H8" i="1"/>
  <c r="K19" i="1"/>
  <c r="K24" i="1" s="1"/>
  <c r="E17" i="1"/>
  <c r="E23" i="1"/>
  <c r="E20" i="1" s="1"/>
  <c r="E24" i="1"/>
  <c r="L19" i="1"/>
  <c r="L23" i="1" s="1"/>
  <c r="L20" i="1" s="1"/>
  <c r="K18" i="1"/>
  <c r="H19" i="1"/>
  <c r="F8" i="1"/>
  <c r="E9" i="1"/>
  <c r="J12" i="1"/>
  <c r="J9" i="1" s="1"/>
  <c r="F21" i="1"/>
  <c r="E13" i="1"/>
  <c r="E7" i="1"/>
  <c r="G18" i="1"/>
  <c r="G17" i="1"/>
  <c r="G23" i="1"/>
  <c r="G20" i="1" s="1"/>
  <c r="N8" i="1"/>
  <c r="I8" i="1"/>
  <c r="J19" i="1"/>
  <c r="J6" i="1" l="1"/>
  <c r="J13" i="1"/>
  <c r="I40" i="1"/>
  <c r="I41" i="1" s="1"/>
  <c r="I42" i="1" s="1"/>
  <c r="I43" i="1" s="1"/>
  <c r="I44" i="1" s="1"/>
  <c r="I45" i="1" s="1"/>
  <c r="I46" i="1" s="1"/>
  <c r="M21" i="1" s="1"/>
  <c r="F18" i="1"/>
  <c r="F22" i="1"/>
  <c r="D24" i="1"/>
  <c r="D22" i="1"/>
  <c r="K13" i="1"/>
  <c r="K11" i="1"/>
  <c r="G12" i="1"/>
  <c r="G9" i="1" s="1"/>
  <c r="M10" i="1"/>
  <c r="M11" i="1" s="1"/>
  <c r="K12" i="1"/>
  <c r="G7" i="1"/>
  <c r="D30" i="1"/>
  <c r="F30" i="1" s="1"/>
  <c r="E30" i="1"/>
  <c r="C31" i="1" s="1"/>
  <c r="L6" i="1"/>
  <c r="L12" i="1"/>
  <c r="L9" i="1" s="1"/>
  <c r="K6" i="1"/>
  <c r="D18" i="1"/>
  <c r="D17" i="1"/>
  <c r="H13" i="1"/>
  <c r="H7" i="1"/>
  <c r="H9" i="1"/>
  <c r="K17" i="1"/>
  <c r="K20" i="1"/>
  <c r="H17" i="1"/>
  <c r="H23" i="1"/>
  <c r="H24" i="1"/>
  <c r="H18" i="1"/>
  <c r="L17" i="1"/>
  <c r="L18" i="1"/>
  <c r="I24" i="1"/>
  <c r="I17" i="1"/>
  <c r="F7" i="1"/>
  <c r="F13" i="1"/>
  <c r="F12" i="1"/>
  <c r="I18" i="1"/>
  <c r="F17" i="1"/>
  <c r="F24" i="1"/>
  <c r="J18" i="1"/>
  <c r="J17" i="1"/>
  <c r="J23" i="1"/>
  <c r="N6" i="1"/>
  <c r="N12" i="1"/>
  <c r="N9" i="1" s="1"/>
  <c r="I7" i="1"/>
  <c r="I12" i="1"/>
  <c r="I9" i="1" s="1"/>
  <c r="M19" i="1" l="1"/>
  <c r="M22" i="1"/>
  <c r="M6" i="1"/>
  <c r="M13" i="1"/>
  <c r="E31" i="1"/>
  <c r="C32" i="1" s="1"/>
  <c r="D31" i="1"/>
  <c r="F31" i="1" s="1"/>
  <c r="M20" i="1" l="1"/>
  <c r="M17" i="1"/>
  <c r="M18" i="1"/>
  <c r="E32" i="1"/>
  <c r="C33" i="1" s="1"/>
  <c r="D32" i="1"/>
  <c r="F32" i="1" s="1"/>
  <c r="D33" i="1" l="1"/>
  <c r="F33" i="1" s="1"/>
  <c r="E33" i="1"/>
  <c r="C34" i="1" s="1"/>
  <c r="E34" i="1" l="1"/>
  <c r="C35" i="1" s="1"/>
  <c r="D34" i="1"/>
  <c r="F34" i="1" s="1"/>
  <c r="D35" i="1" l="1"/>
  <c r="F35" i="1" s="1"/>
  <c r="D10" i="1"/>
  <c r="D11" i="1" s="1"/>
  <c r="E35" i="1"/>
  <c r="D8" i="1" l="1"/>
  <c r="D12" i="1" l="1"/>
  <c r="D9" i="1" s="1"/>
  <c r="D13" i="1"/>
</calcChain>
</file>

<file path=xl/sharedStrings.xml><?xml version="1.0" encoding="utf-8"?>
<sst xmlns="http://schemas.openxmlformats.org/spreadsheetml/2006/main" count="96" uniqueCount="78">
  <si>
    <t>n</t>
  </si>
  <si>
    <t>x(n)</t>
  </si>
  <si>
    <t>sin(x(n))</t>
  </si>
  <si>
    <t>cos(x(n))</t>
  </si>
  <si>
    <t>sin(x(n))/x(n)</t>
  </si>
  <si>
    <t>K</t>
  </si>
  <si>
    <t>theta</t>
  </si>
  <si>
    <t>Segments of Circles:</t>
  </si>
  <si>
    <t>The Arc, Chord, Radius, Height, Angle, Apothem, and Area</t>
  </si>
  <si>
    <t>s</t>
  </si>
  <si>
    <t>c</t>
  </si>
  <si>
    <t>Arc length</t>
  </si>
  <si>
    <t>Chord Length</t>
  </si>
  <si>
    <t>Radius</t>
  </si>
  <si>
    <t>Apothem (distance from chord to center circle)</t>
  </si>
  <si>
    <t>Area</t>
  </si>
  <si>
    <t>Height (outside radius to chord midpoint)</t>
  </si>
  <si>
    <t>r</t>
  </si>
  <si>
    <t>h</t>
  </si>
  <si>
    <t>Angle (in radians)</t>
  </si>
  <si>
    <t>Angle (in degrees)</t>
  </si>
  <si>
    <t>d</t>
  </si>
  <si>
    <t>k</t>
  </si>
  <si>
    <t>Case 1</t>
  </si>
  <si>
    <t>Case 2</t>
  </si>
  <si>
    <t>Case 3</t>
  </si>
  <si>
    <t>Case 4</t>
  </si>
  <si>
    <t>Case 5</t>
  </si>
  <si>
    <t>Case 6</t>
  </si>
  <si>
    <t>Case 7</t>
  </si>
  <si>
    <t>Case 8</t>
  </si>
  <si>
    <t>Case 9</t>
  </si>
  <si>
    <t>Case 10</t>
  </si>
  <si>
    <t>Case 11</t>
  </si>
  <si>
    <t>Case 12</t>
  </si>
  <si>
    <t>Case 13</t>
  </si>
  <si>
    <t>Case 14</t>
  </si>
  <si>
    <t>Case 15</t>
  </si>
  <si>
    <t>Case 16</t>
  </si>
  <si>
    <t>Case 17</t>
  </si>
  <si>
    <t>Case 18</t>
  </si>
  <si>
    <t>Case 19</t>
  </si>
  <si>
    <t>Case 20</t>
  </si>
  <si>
    <t>Case 21</t>
  </si>
  <si>
    <t>Numerical Method for Case 1</t>
  </si>
  <si>
    <t>s, c</t>
  </si>
  <si>
    <t>s, r</t>
  </si>
  <si>
    <t>s, h</t>
  </si>
  <si>
    <t>Given</t>
  </si>
  <si>
    <t>s, theta</t>
  </si>
  <si>
    <t>s, d</t>
  </si>
  <si>
    <t>case 3</t>
  </si>
  <si>
    <t>case 5</t>
  </si>
  <si>
    <t>case 1</t>
  </si>
  <si>
    <t>case 6</t>
  </si>
  <si>
    <t>s, K</t>
  </si>
  <si>
    <t>c, r</t>
  </si>
  <si>
    <t>c, h</t>
  </si>
  <si>
    <t>c, theta</t>
  </si>
  <si>
    <t>c, d</t>
  </si>
  <si>
    <t>c, K</t>
  </si>
  <si>
    <t>case 11</t>
  </si>
  <si>
    <t>t(n)</t>
  </si>
  <si>
    <t>r, h</t>
  </si>
  <si>
    <t>r, theta</t>
  </si>
  <si>
    <t>r, d</t>
  </si>
  <si>
    <t>r, K</t>
  </si>
  <si>
    <t>h, theta</t>
  </si>
  <si>
    <t>h, d</t>
  </si>
  <si>
    <t>case 15</t>
  </si>
  <si>
    <t>h, K</t>
  </si>
  <si>
    <t>case 18</t>
  </si>
  <si>
    <t>theta, d</t>
  </si>
  <si>
    <t>theta, K</t>
  </si>
  <si>
    <t>d, K</t>
  </si>
  <si>
    <t>case 21</t>
  </si>
  <si>
    <t>Numerical Method for Case 3, 5, 6, 11, 15, 18, 21</t>
  </si>
  <si>
    <t>Enter any two of the variables to obtain the 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</si>
</sst>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3" fillId="0" borderId="0" xfId="0" applyFont="1"/>
    <xf numFmtId="0" fontId="4" fillId="0" borderId="0" xfId="0" applyFont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0" fillId="0" borderId="14" xfId="0" applyBorder="1"/>
    <xf numFmtId="0" fontId="0" fillId="0" borderId="15" xfId="0" applyBorder="1"/>
    <xf numFmtId="0" fontId="5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5" xfId="0" applyFont="1" applyBorder="1"/>
    <xf numFmtId="0" fontId="1" fillId="0" borderId="14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5" xfId="0" applyFont="1" applyBorder="1"/>
    <xf numFmtId="0" fontId="1" fillId="0" borderId="10" xfId="0" applyFont="1" applyBorder="1"/>
    <xf numFmtId="0" fontId="1" fillId="0" borderId="0" xfId="0" applyFont="1" applyFill="1" applyBorder="1"/>
  </cellXfs>
  <cellStyles count="1">
    <cellStyle name="Normal" xfId="0" builtinId="0"/>
  </cellStyles>
  <dxfs count="22"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75190-09E5-4940-997A-0B1AA3C702F1}">
  <dimension ref="A1:P46"/>
  <sheetViews>
    <sheetView tabSelected="1" workbookViewId="0">
      <selection activeCell="A14" sqref="A14"/>
    </sheetView>
  </sheetViews>
  <sheetFormatPr defaultColWidth="8.85546875" defaultRowHeight="12.75" x14ac:dyDescent="0.2"/>
  <cols>
    <col min="1" max="1" width="38.85546875" customWidth="1"/>
    <col min="15" max="15" width="3.7109375" customWidth="1"/>
  </cols>
  <sheetData>
    <row r="1" spans="1:16" ht="18" x14ac:dyDescent="0.25">
      <c r="A1" s="16" t="s">
        <v>7</v>
      </c>
    </row>
    <row r="2" spans="1:16" ht="15" x14ac:dyDescent="0.2">
      <c r="A2" s="17" t="s">
        <v>8</v>
      </c>
    </row>
    <row r="3" spans="1:16" ht="13.5" thickBot="1" x14ac:dyDescent="0.25"/>
    <row r="4" spans="1:16" x14ac:dyDescent="0.2">
      <c r="A4" t="s">
        <v>77</v>
      </c>
      <c r="C4" t="s">
        <v>48</v>
      </c>
      <c r="D4" s="13" t="s">
        <v>45</v>
      </c>
      <c r="E4" s="14" t="s">
        <v>46</v>
      </c>
      <c r="F4" s="14" t="s">
        <v>47</v>
      </c>
      <c r="G4" s="14" t="s">
        <v>49</v>
      </c>
      <c r="H4" s="14" t="s">
        <v>50</v>
      </c>
      <c r="I4" s="14" t="s">
        <v>55</v>
      </c>
      <c r="J4" s="14" t="s">
        <v>56</v>
      </c>
      <c r="K4" s="14" t="s">
        <v>57</v>
      </c>
      <c r="L4" s="14" t="s">
        <v>58</v>
      </c>
      <c r="M4" s="14" t="s">
        <v>59</v>
      </c>
      <c r="N4" s="15" t="s">
        <v>60</v>
      </c>
      <c r="P4" s="34"/>
    </row>
    <row r="5" spans="1:16" ht="13.5" thickBot="1" x14ac:dyDescent="0.25">
      <c r="D5" s="18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19" t="s">
        <v>28</v>
      </c>
      <c r="J5" s="19" t="s">
        <v>29</v>
      </c>
      <c r="K5" s="19" t="s">
        <v>30</v>
      </c>
      <c r="L5" s="19" t="s">
        <v>31</v>
      </c>
      <c r="M5" s="19" t="s">
        <v>32</v>
      </c>
      <c r="N5" s="20" t="s">
        <v>33</v>
      </c>
    </row>
    <row r="6" spans="1:16" x14ac:dyDescent="0.2">
      <c r="A6" t="s">
        <v>11</v>
      </c>
      <c r="B6" s="3"/>
      <c r="C6" s="2" t="s">
        <v>9</v>
      </c>
      <c r="D6" s="27">
        <f>B6</f>
        <v>0</v>
      </c>
      <c r="E6" s="29">
        <f>B6</f>
        <v>0</v>
      </c>
      <c r="F6" s="29">
        <f>B6</f>
        <v>0</v>
      </c>
      <c r="G6" s="29">
        <f>B6</f>
        <v>0</v>
      </c>
      <c r="H6" s="29">
        <f>B6</f>
        <v>0</v>
      </c>
      <c r="I6" s="29">
        <f>B6</f>
        <v>0</v>
      </c>
      <c r="J6" s="9">
        <f>J8*J10</f>
        <v>0</v>
      </c>
      <c r="K6" s="9" t="e">
        <f>K8*K10</f>
        <v>#DIV/0!</v>
      </c>
      <c r="L6" s="9">
        <f>L8*L10</f>
        <v>0</v>
      </c>
      <c r="M6" s="9" t="e">
        <f>M8*M10</f>
        <v>#DIV/0!</v>
      </c>
      <c r="N6" s="10" t="e">
        <f>N8*N10</f>
        <v>#DIV/0!</v>
      </c>
    </row>
    <row r="7" spans="1:16" x14ac:dyDescent="0.2">
      <c r="A7" t="s">
        <v>12</v>
      </c>
      <c r="B7" s="4"/>
      <c r="C7" s="2" t="s">
        <v>10</v>
      </c>
      <c r="D7" s="28">
        <f>B7</f>
        <v>0</v>
      </c>
      <c r="E7" s="7">
        <f>2*B8*SIN(E10/2)</f>
        <v>0</v>
      </c>
      <c r="F7" s="7" t="e">
        <f>2*F8*SIN(C46)</f>
        <v>#DIV/0!</v>
      </c>
      <c r="G7" s="7">
        <f>2*G8*SIN(G10/2)</f>
        <v>0</v>
      </c>
      <c r="H7" s="7" t="e">
        <f>2*H8*SIN(H10/2)</f>
        <v>#DIV/0!</v>
      </c>
      <c r="I7" s="7" t="e">
        <f>2*I8*SIN(I10/2)</f>
        <v>#DIV/0!</v>
      </c>
      <c r="J7" s="30">
        <f>B7</f>
        <v>0</v>
      </c>
      <c r="K7" s="30">
        <f>B7</f>
        <v>0</v>
      </c>
      <c r="L7" s="30">
        <f>B7</f>
        <v>0</v>
      </c>
      <c r="M7" s="30">
        <f>B7</f>
        <v>0</v>
      </c>
      <c r="N7" s="32">
        <f>B7</f>
        <v>0</v>
      </c>
    </row>
    <row r="8" spans="1:16" x14ac:dyDescent="0.2">
      <c r="A8" t="s">
        <v>13</v>
      </c>
      <c r="B8" s="4">
        <v>10</v>
      </c>
      <c r="C8" s="2" t="s">
        <v>17</v>
      </c>
      <c r="D8" s="21" t="e">
        <f>D6/D10</f>
        <v>#DIV/0!</v>
      </c>
      <c r="E8" s="30">
        <f>B8</f>
        <v>10</v>
      </c>
      <c r="F8" s="7" t="e">
        <f>F6/F10</f>
        <v>#DIV/0!</v>
      </c>
      <c r="G8" s="7">
        <f>G6/G10</f>
        <v>0</v>
      </c>
      <c r="H8" s="7" t="e">
        <f>H6/H10</f>
        <v>#DIV/0!</v>
      </c>
      <c r="I8" s="7" t="e">
        <f>I6/I10</f>
        <v>#DIV/0!</v>
      </c>
      <c r="J8" s="30">
        <f>B8</f>
        <v>10</v>
      </c>
      <c r="K8" s="7" t="e">
        <f>(K7^2+4*K9^2)/(8*K9)</f>
        <v>#DIV/0!</v>
      </c>
      <c r="L8" s="7">
        <f>L7/(2*SIN(L10/2))</f>
        <v>0</v>
      </c>
      <c r="M8" s="7">
        <f>SQRT(M7^2+4*M12^2)/2</f>
        <v>0</v>
      </c>
      <c r="N8" s="22" t="e">
        <f>N7/(2*SIN(N10/2))</f>
        <v>#DIV/0!</v>
      </c>
    </row>
    <row r="9" spans="1:16" x14ac:dyDescent="0.2">
      <c r="A9" t="s">
        <v>16</v>
      </c>
      <c r="B9" s="4"/>
      <c r="C9" s="2" t="s">
        <v>18</v>
      </c>
      <c r="D9" s="21" t="e">
        <f>D8-D12</f>
        <v>#DIV/0!</v>
      </c>
      <c r="E9" s="7">
        <f>B8-E12</f>
        <v>0</v>
      </c>
      <c r="F9" s="30">
        <f>B9</f>
        <v>0</v>
      </c>
      <c r="G9" s="7">
        <f>G8-G12</f>
        <v>0</v>
      </c>
      <c r="H9" s="7" t="e">
        <f>H8-H12</f>
        <v>#DIV/0!</v>
      </c>
      <c r="I9" s="7" t="e">
        <f>I8-I12</f>
        <v>#DIV/0!</v>
      </c>
      <c r="J9" s="7">
        <f>J8-J12</f>
        <v>0</v>
      </c>
      <c r="K9" s="30">
        <f>B9</f>
        <v>0</v>
      </c>
      <c r="L9" s="7">
        <f>L8-L12</f>
        <v>0</v>
      </c>
      <c r="M9" s="7">
        <f>M8-M12</f>
        <v>0</v>
      </c>
      <c r="N9" s="22" t="e">
        <f>N8-N12</f>
        <v>#DIV/0!</v>
      </c>
    </row>
    <row r="10" spans="1:16" x14ac:dyDescent="0.2">
      <c r="A10" t="s">
        <v>19</v>
      </c>
      <c r="B10" s="4"/>
      <c r="C10" s="2" t="s">
        <v>6</v>
      </c>
      <c r="D10" s="21" t="e">
        <f>2*C35</f>
        <v>#DIV/0!</v>
      </c>
      <c r="E10" s="7">
        <f>D6/B8</f>
        <v>0</v>
      </c>
      <c r="F10" s="7" t="e">
        <f>2*C46</f>
        <v>#DIV/0!</v>
      </c>
      <c r="G10" s="30">
        <f>IF(B10=0,B11*PI()/180,B10)</f>
        <v>2.0943951023931953</v>
      </c>
      <c r="H10" s="7" t="e">
        <f>2*D46</f>
        <v>#DIV/0!</v>
      </c>
      <c r="I10" s="7" t="e">
        <f>E46</f>
        <v>#DIV/0!</v>
      </c>
      <c r="J10" s="7">
        <f>2*ASIN(J7/(2*J8))</f>
        <v>0</v>
      </c>
      <c r="K10" s="7" t="e">
        <f>2*ASIN(K7/(2*K8))</f>
        <v>#DIV/0!</v>
      </c>
      <c r="L10" s="30">
        <f>IF(B10=0,B11*PI()/180,B10)</f>
        <v>2.0943951023931953</v>
      </c>
      <c r="M10" s="7" t="e">
        <f>2*ASIN(M7/(2*M8))</f>
        <v>#DIV/0!</v>
      </c>
      <c r="N10" s="22" t="e">
        <f>F46</f>
        <v>#DIV/0!</v>
      </c>
    </row>
    <row r="11" spans="1:16" x14ac:dyDescent="0.2">
      <c r="A11" t="s">
        <v>20</v>
      </c>
      <c r="B11" s="4">
        <v>120</v>
      </c>
      <c r="C11" s="2" t="s">
        <v>6</v>
      </c>
      <c r="D11" s="21" t="e">
        <f>D10*180/PI()</f>
        <v>#DIV/0!</v>
      </c>
      <c r="E11" s="7">
        <f>E10*180/PI()</f>
        <v>0</v>
      </c>
      <c r="F11" s="7" t="e">
        <f>F10*180/PI()</f>
        <v>#DIV/0!</v>
      </c>
      <c r="G11" s="30">
        <f>G10*180/PI()</f>
        <v>119.99999999999999</v>
      </c>
      <c r="H11" s="7" t="e">
        <f>H10*180/PI()</f>
        <v>#DIV/0!</v>
      </c>
      <c r="I11" s="7" t="e">
        <f>I10*180/PI()</f>
        <v>#DIV/0!</v>
      </c>
      <c r="J11" s="7">
        <f>J10*180/PI()</f>
        <v>0</v>
      </c>
      <c r="K11" s="7" t="e">
        <f>K10*180/PI()</f>
        <v>#DIV/0!</v>
      </c>
      <c r="L11" s="30">
        <f>L10*180/PI()</f>
        <v>119.99999999999999</v>
      </c>
      <c r="M11" s="7" t="e">
        <f>M10*180/PI()</f>
        <v>#DIV/0!</v>
      </c>
      <c r="N11" s="22" t="e">
        <f>N10*180/PI()</f>
        <v>#DIV/0!</v>
      </c>
    </row>
    <row r="12" spans="1:16" x14ac:dyDescent="0.2">
      <c r="A12" t="s">
        <v>14</v>
      </c>
      <c r="B12" s="4"/>
      <c r="C12" s="2" t="s">
        <v>21</v>
      </c>
      <c r="D12" s="21" t="e">
        <f>D8*E35</f>
        <v>#DIV/0!</v>
      </c>
      <c r="E12" s="7">
        <f>B8*COS(E10/2)</f>
        <v>10</v>
      </c>
      <c r="F12" s="7" t="e">
        <f>F8-F9</f>
        <v>#DIV/0!</v>
      </c>
      <c r="G12" s="7">
        <f>G8*COS(G10/2)</f>
        <v>0</v>
      </c>
      <c r="H12" s="30">
        <f>B12</f>
        <v>0</v>
      </c>
      <c r="I12" s="7" t="e">
        <f>I8*COS(I10/2)</f>
        <v>#DIV/0!</v>
      </c>
      <c r="J12" s="7">
        <f>E12</f>
        <v>10</v>
      </c>
      <c r="K12" s="7" t="e">
        <f>K8-K9</f>
        <v>#DIV/0!</v>
      </c>
      <c r="L12" s="7">
        <f>L8*COS(L10/2)</f>
        <v>0</v>
      </c>
      <c r="M12" s="30">
        <f>B12</f>
        <v>0</v>
      </c>
      <c r="N12" s="22" t="e">
        <f>N8*COS(N10/2)</f>
        <v>#DIV/0!</v>
      </c>
    </row>
    <row r="13" spans="1:16" ht="13.5" thickBot="1" x14ac:dyDescent="0.25">
      <c r="A13" t="s">
        <v>15</v>
      </c>
      <c r="B13" s="5"/>
      <c r="C13" s="2" t="s">
        <v>5</v>
      </c>
      <c r="D13" s="11" t="e">
        <f>(D8^2*(D10-SIN(D10)))/2</f>
        <v>#DIV/0!</v>
      </c>
      <c r="E13" s="12">
        <f>B8^2*(E10-SIN(E10))/2</f>
        <v>0</v>
      </c>
      <c r="F13" s="12" t="e">
        <f>F8^2*(F10-SIN(F10))/2</f>
        <v>#DIV/0!</v>
      </c>
      <c r="G13" s="12">
        <f>G8^2*(G10-SIN(G10))/2</f>
        <v>0</v>
      </c>
      <c r="H13" s="12" t="e">
        <f>H8^2*(H10-SIN(H10))/2</f>
        <v>#DIV/0!</v>
      </c>
      <c r="I13" s="31">
        <f>B13</f>
        <v>0</v>
      </c>
      <c r="J13" s="12">
        <f>J8^2*(J10-SIN(J10))/2</f>
        <v>0</v>
      </c>
      <c r="K13" s="12" t="e">
        <f>K8^2*(K10-SIN(K10))/2</f>
        <v>#DIV/0!</v>
      </c>
      <c r="L13" s="12">
        <f>L8^2*(L10-SIN(L10))/2</f>
        <v>0</v>
      </c>
      <c r="M13" s="12" t="e">
        <f>M8^2*(M10-SIN(M10))/2</f>
        <v>#DIV/0!</v>
      </c>
      <c r="N13" s="33">
        <f>B13</f>
        <v>0</v>
      </c>
      <c r="P13" s="24"/>
    </row>
    <row r="14" spans="1:16" ht="15.75" thickBot="1" x14ac:dyDescent="0.25">
      <c r="D14" s="23"/>
      <c r="E14" s="23"/>
      <c r="F14" s="23"/>
    </row>
    <row r="15" spans="1:16" x14ac:dyDescent="0.2">
      <c r="C15" t="s">
        <v>48</v>
      </c>
      <c r="D15" s="13" t="s">
        <v>63</v>
      </c>
      <c r="E15" s="14" t="s">
        <v>64</v>
      </c>
      <c r="F15" s="14" t="s">
        <v>65</v>
      </c>
      <c r="G15" s="14" t="s">
        <v>66</v>
      </c>
      <c r="H15" s="14" t="s">
        <v>67</v>
      </c>
      <c r="I15" s="14" t="s">
        <v>68</v>
      </c>
      <c r="J15" s="14" t="s">
        <v>70</v>
      </c>
      <c r="K15" s="14" t="s">
        <v>72</v>
      </c>
      <c r="L15" s="14" t="s">
        <v>73</v>
      </c>
      <c r="M15" s="15" t="s">
        <v>74</v>
      </c>
      <c r="P15" s="34"/>
    </row>
    <row r="16" spans="1:16" ht="13.5" thickBot="1" x14ac:dyDescent="0.25">
      <c r="D16" s="18" t="s">
        <v>34</v>
      </c>
      <c r="E16" s="19" t="s">
        <v>35</v>
      </c>
      <c r="F16" s="19" t="s">
        <v>36</v>
      </c>
      <c r="G16" s="19" t="s">
        <v>37</v>
      </c>
      <c r="H16" s="19" t="s">
        <v>38</v>
      </c>
      <c r="I16" s="19" t="s">
        <v>39</v>
      </c>
      <c r="J16" s="19" t="s">
        <v>40</v>
      </c>
      <c r="K16" s="19" t="s">
        <v>41</v>
      </c>
      <c r="L16" s="19" t="s">
        <v>42</v>
      </c>
      <c r="M16" s="20" t="s">
        <v>43</v>
      </c>
      <c r="P16" s="34"/>
    </row>
    <row r="17" spans="1:16" x14ac:dyDescent="0.2">
      <c r="A17" s="24"/>
      <c r="C17" s="2" t="s">
        <v>9</v>
      </c>
      <c r="D17" s="8">
        <f t="shared" ref="D17:I17" si="0">D19*D21</f>
        <v>0</v>
      </c>
      <c r="E17" s="9">
        <f t="shared" si="0"/>
        <v>20.943951023931952</v>
      </c>
      <c r="F17" s="9">
        <f t="shared" si="0"/>
        <v>31.415926535897931</v>
      </c>
      <c r="G17" s="9" t="e">
        <f t="shared" si="0"/>
        <v>#DIV/0!</v>
      </c>
      <c r="H17" s="9">
        <f t="shared" si="0"/>
        <v>0</v>
      </c>
      <c r="I17" s="9" t="e">
        <f t="shared" si="0"/>
        <v>#DIV/0!</v>
      </c>
      <c r="J17" s="9" t="e">
        <f>J19*J21</f>
        <v>#DIV/0!</v>
      </c>
      <c r="K17" s="9">
        <f>K19*K21</f>
        <v>0</v>
      </c>
      <c r="L17" s="9">
        <f>L19*L21</f>
        <v>0</v>
      </c>
      <c r="M17" s="10" t="e">
        <f>M19*M21</f>
        <v>#DIV/0!</v>
      </c>
      <c r="P17" s="24"/>
    </row>
    <row r="18" spans="1:16" x14ac:dyDescent="0.2">
      <c r="C18" s="2" t="s">
        <v>10</v>
      </c>
      <c r="D18" s="21">
        <f t="shared" ref="D18:J18" si="1">2*D19*SIN(D21/2)</f>
        <v>0</v>
      </c>
      <c r="E18" s="7">
        <f t="shared" si="1"/>
        <v>17.320508075688771</v>
      </c>
      <c r="F18" s="7">
        <f t="shared" si="1"/>
        <v>20</v>
      </c>
      <c r="G18" s="7" t="e">
        <f t="shared" si="1"/>
        <v>#DIV/0!</v>
      </c>
      <c r="H18" s="7">
        <f t="shared" si="1"/>
        <v>0</v>
      </c>
      <c r="I18" s="7" t="e">
        <f t="shared" si="1"/>
        <v>#DIV/0!</v>
      </c>
      <c r="J18" s="7" t="e">
        <f t="shared" si="1"/>
        <v>#DIV/0!</v>
      </c>
      <c r="K18" s="7">
        <f>2*K23*TAN(K21/2)</f>
        <v>0</v>
      </c>
      <c r="L18" s="7">
        <f>2*L19*SIN(L21/2)</f>
        <v>0</v>
      </c>
      <c r="M18" s="22" t="e">
        <f>2*M19*SIN(M21/2)</f>
        <v>#DIV/0!</v>
      </c>
    </row>
    <row r="19" spans="1:16" x14ac:dyDescent="0.2">
      <c r="C19" s="2" t="s">
        <v>17</v>
      </c>
      <c r="D19" s="28">
        <f>B8</f>
        <v>10</v>
      </c>
      <c r="E19" s="30">
        <f>B8</f>
        <v>10</v>
      </c>
      <c r="F19" s="30">
        <f>B8</f>
        <v>10</v>
      </c>
      <c r="G19" s="30">
        <f>B8</f>
        <v>10</v>
      </c>
      <c r="H19" s="7">
        <f>H20/(1-COS(H21/2))</f>
        <v>0</v>
      </c>
      <c r="I19" s="7">
        <f>I20+I23</f>
        <v>0</v>
      </c>
      <c r="J19" s="7" t="e">
        <f>SQRT(2*B13/(J21-SIN(J21)))</f>
        <v>#DIV/0!</v>
      </c>
      <c r="K19" s="7">
        <f>K23/(COS(K21/2))</f>
        <v>0</v>
      </c>
      <c r="L19" s="7">
        <f>SQRT(2*L24/(L21-SIN(L21)))</f>
        <v>0</v>
      </c>
      <c r="M19" s="22" t="e">
        <f>M23/COS(M21/2)</f>
        <v>#DIV/0!</v>
      </c>
    </row>
    <row r="20" spans="1:16" x14ac:dyDescent="0.2">
      <c r="C20" s="2" t="s">
        <v>18</v>
      </c>
      <c r="D20" s="28">
        <f>B9</f>
        <v>0</v>
      </c>
      <c r="E20" s="7">
        <f>E19-E23</f>
        <v>4.9999999999999991</v>
      </c>
      <c r="F20" s="7">
        <f>F19-F23</f>
        <v>10</v>
      </c>
      <c r="G20" s="7" t="e">
        <f>G19-G23</f>
        <v>#DIV/0!</v>
      </c>
      <c r="H20" s="30">
        <f>B9</f>
        <v>0</v>
      </c>
      <c r="I20" s="30">
        <f>B9</f>
        <v>0</v>
      </c>
      <c r="J20" s="30">
        <f>B9</f>
        <v>0</v>
      </c>
      <c r="K20" s="7">
        <f>K19-K23</f>
        <v>0</v>
      </c>
      <c r="L20" s="7">
        <f>L19-L23</f>
        <v>0</v>
      </c>
      <c r="M20" s="22" t="e">
        <f>M19-M23</f>
        <v>#DIV/0!</v>
      </c>
    </row>
    <row r="21" spans="1:16" x14ac:dyDescent="0.2">
      <c r="C21" s="2" t="s">
        <v>6</v>
      </c>
      <c r="D21" s="21">
        <f>2*ACOS(D23/D19)</f>
        <v>0</v>
      </c>
      <c r="E21" s="30">
        <f>IF(B10=0,B11*PI()/180,B10)</f>
        <v>2.0943951023931953</v>
      </c>
      <c r="F21" s="7">
        <f>2*ACOS(F23/F19)</f>
        <v>3.1415926535897931</v>
      </c>
      <c r="G21" s="7" t="e">
        <f>G46</f>
        <v>#DIV/0!</v>
      </c>
      <c r="H21" s="30">
        <f>IF(B10=0,B11*PI()/180,B10)</f>
        <v>2.0943951023931953</v>
      </c>
      <c r="I21" s="7" t="e">
        <f>2*ACOS(I23/I19)</f>
        <v>#DIV/0!</v>
      </c>
      <c r="J21" s="7" t="e">
        <f>H46</f>
        <v>#DIV/0!</v>
      </c>
      <c r="K21" s="30">
        <f>IF(B10=0,B11*PI()/180,B10)</f>
        <v>2.0943951023931953</v>
      </c>
      <c r="L21" s="30">
        <f>IF(B10=0,B11*PI()/180,B10)</f>
        <v>2.0943951023931953</v>
      </c>
      <c r="M21" s="22" t="e">
        <f>I46</f>
        <v>#DIV/0!</v>
      </c>
    </row>
    <row r="22" spans="1:16" x14ac:dyDescent="0.2">
      <c r="C22" s="2" t="s">
        <v>6</v>
      </c>
      <c r="D22" s="21">
        <f>D21*180/PI()</f>
        <v>0</v>
      </c>
      <c r="E22" s="30">
        <f>E21*180/PI()</f>
        <v>119.99999999999999</v>
      </c>
      <c r="F22" s="7">
        <f>F21*180/PI()</f>
        <v>180</v>
      </c>
      <c r="G22" s="7" t="e">
        <f>G21*180/PI()</f>
        <v>#DIV/0!</v>
      </c>
      <c r="H22" s="30">
        <f>H21*180/PI()</f>
        <v>119.99999999999999</v>
      </c>
      <c r="I22" s="7" t="e">
        <f>I21*180/PI()</f>
        <v>#DIV/0!</v>
      </c>
      <c r="J22" s="7" t="e">
        <f>J21*180/PI()</f>
        <v>#DIV/0!</v>
      </c>
      <c r="K22" s="30">
        <f>K21*180/PI()</f>
        <v>119.99999999999999</v>
      </c>
      <c r="L22" s="30">
        <f>L21*180/PI()</f>
        <v>119.99999999999999</v>
      </c>
      <c r="M22" s="22" t="e">
        <f>M21*180/PI()</f>
        <v>#DIV/0!</v>
      </c>
    </row>
    <row r="23" spans="1:16" x14ac:dyDescent="0.2">
      <c r="C23" s="2" t="s">
        <v>21</v>
      </c>
      <c r="D23" s="21">
        <f>D19-D20</f>
        <v>10</v>
      </c>
      <c r="E23" s="7">
        <f>E19*COS(E21/2)</f>
        <v>5.0000000000000009</v>
      </c>
      <c r="F23" s="30">
        <f>B12</f>
        <v>0</v>
      </c>
      <c r="G23" s="7" t="e">
        <f>G19*COS(G21/2)</f>
        <v>#DIV/0!</v>
      </c>
      <c r="H23" s="7">
        <f>H19*COS(H21/2)</f>
        <v>0</v>
      </c>
      <c r="I23" s="30">
        <f>B12</f>
        <v>0</v>
      </c>
      <c r="J23" s="7" t="e">
        <f>J19-J20</f>
        <v>#DIV/0!</v>
      </c>
      <c r="K23" s="30">
        <f>B12</f>
        <v>0</v>
      </c>
      <c r="L23" s="7">
        <f>L19*COS(L21/2)</f>
        <v>0</v>
      </c>
      <c r="M23" s="32">
        <f>B12</f>
        <v>0</v>
      </c>
    </row>
    <row r="24" spans="1:16" ht="13.5" thickBot="1" x14ac:dyDescent="0.25">
      <c r="B24" s="2"/>
      <c r="C24" s="2" t="s">
        <v>5</v>
      </c>
      <c r="D24" s="11">
        <f>D19^2*(D21-SIN(D21))/2</f>
        <v>0</v>
      </c>
      <c r="E24" s="12">
        <f>E19^2*(E21-SIN(E21))/2</f>
        <v>61.41848493043782</v>
      </c>
      <c r="F24" s="12">
        <f>F19^2*(F21-SIN(F21))/2</f>
        <v>157.07963267948966</v>
      </c>
      <c r="G24" s="31">
        <f>B13</f>
        <v>0</v>
      </c>
      <c r="H24" s="12">
        <f>H19^2*(H21-SIN(H21))/2</f>
        <v>0</v>
      </c>
      <c r="I24" s="12" t="e">
        <f>I19^2*(I21-SIN(I21))/2</f>
        <v>#DIV/0!</v>
      </c>
      <c r="J24" s="31">
        <f>B13</f>
        <v>0</v>
      </c>
      <c r="K24" s="12">
        <f>K19^2*(K21-SIN(K21))/2</f>
        <v>0</v>
      </c>
      <c r="L24" s="31">
        <f>B13</f>
        <v>0</v>
      </c>
      <c r="M24" s="33">
        <f>B13</f>
        <v>0</v>
      </c>
    </row>
    <row r="25" spans="1:16" x14ac:dyDescent="0.2">
      <c r="A25" t="s">
        <v>44</v>
      </c>
    </row>
    <row r="26" spans="1:16" x14ac:dyDescent="0.2">
      <c r="C26" s="25" t="s">
        <v>53</v>
      </c>
    </row>
    <row r="27" spans="1:16" x14ac:dyDescent="0.2">
      <c r="B27" s="1" t="s">
        <v>22</v>
      </c>
      <c r="C27" t="e">
        <f>B7/B6</f>
        <v>#DIV/0!</v>
      </c>
    </row>
    <row r="28" spans="1:16" x14ac:dyDescent="0.2">
      <c r="B28" s="2" t="s">
        <v>0</v>
      </c>
      <c r="C28" s="2" t="s">
        <v>1</v>
      </c>
      <c r="D28" s="2" t="s">
        <v>2</v>
      </c>
      <c r="E28" s="2" t="s">
        <v>3</v>
      </c>
      <c r="F28" s="26" t="s">
        <v>4</v>
      </c>
    </row>
    <row r="29" spans="1:16" x14ac:dyDescent="0.2">
      <c r="B29" s="1">
        <v>0</v>
      </c>
      <c r="C29" t="e">
        <f>SQRT(6-(6*$C$27))</f>
        <v>#DIV/0!</v>
      </c>
      <c r="D29" t="e">
        <f t="shared" ref="D29:D35" si="2">SIN(C29)</f>
        <v>#DIV/0!</v>
      </c>
      <c r="E29" t="e">
        <f t="shared" ref="E29:E35" si="3">COS(C29)</f>
        <v>#DIV/0!</v>
      </c>
      <c r="F29" t="e">
        <f t="shared" ref="F29:F35" si="4">D29/C29</f>
        <v>#DIV/0!</v>
      </c>
    </row>
    <row r="30" spans="1:16" x14ac:dyDescent="0.2">
      <c r="B30" s="1">
        <v>1</v>
      </c>
      <c r="C30" t="e">
        <f t="shared" ref="C30:C35" si="5">C29-(SIN(C29)-$C$27*C29)/(E29-$C$27)</f>
        <v>#DIV/0!</v>
      </c>
      <c r="D30" t="e">
        <f t="shared" si="2"/>
        <v>#DIV/0!</v>
      </c>
      <c r="E30" t="e">
        <f t="shared" si="3"/>
        <v>#DIV/0!</v>
      </c>
      <c r="F30" t="e">
        <f t="shared" si="4"/>
        <v>#DIV/0!</v>
      </c>
    </row>
    <row r="31" spans="1:16" x14ac:dyDescent="0.2">
      <c r="B31" s="1">
        <v>2</v>
      </c>
      <c r="C31" t="e">
        <f t="shared" si="5"/>
        <v>#DIV/0!</v>
      </c>
      <c r="D31" t="e">
        <f t="shared" si="2"/>
        <v>#DIV/0!</v>
      </c>
      <c r="E31" t="e">
        <f t="shared" si="3"/>
        <v>#DIV/0!</v>
      </c>
      <c r="F31" t="e">
        <f t="shared" si="4"/>
        <v>#DIV/0!</v>
      </c>
    </row>
    <row r="32" spans="1:16" x14ac:dyDescent="0.2">
      <c r="B32" s="1">
        <v>3</v>
      </c>
      <c r="C32" t="e">
        <f t="shared" si="5"/>
        <v>#DIV/0!</v>
      </c>
      <c r="D32" t="e">
        <f t="shared" si="2"/>
        <v>#DIV/0!</v>
      </c>
      <c r="E32" t="e">
        <f t="shared" si="3"/>
        <v>#DIV/0!</v>
      </c>
      <c r="F32" t="e">
        <f t="shared" si="4"/>
        <v>#DIV/0!</v>
      </c>
    </row>
    <row r="33" spans="1:9" x14ac:dyDescent="0.2">
      <c r="B33" s="1">
        <v>4</v>
      </c>
      <c r="C33" t="e">
        <f t="shared" si="5"/>
        <v>#DIV/0!</v>
      </c>
      <c r="D33" t="e">
        <f t="shared" si="2"/>
        <v>#DIV/0!</v>
      </c>
      <c r="E33" t="e">
        <f t="shared" si="3"/>
        <v>#DIV/0!</v>
      </c>
      <c r="F33" t="e">
        <f t="shared" si="4"/>
        <v>#DIV/0!</v>
      </c>
    </row>
    <row r="34" spans="1:9" x14ac:dyDescent="0.2">
      <c r="B34" s="1">
        <v>5</v>
      </c>
      <c r="C34" t="e">
        <f t="shared" si="5"/>
        <v>#DIV/0!</v>
      </c>
      <c r="D34" t="e">
        <f t="shared" si="2"/>
        <v>#DIV/0!</v>
      </c>
      <c r="E34" t="e">
        <f t="shared" si="3"/>
        <v>#DIV/0!</v>
      </c>
      <c r="F34" t="e">
        <f t="shared" si="4"/>
        <v>#DIV/0!</v>
      </c>
    </row>
    <row r="35" spans="1:9" x14ac:dyDescent="0.2">
      <c r="B35" s="1">
        <v>6</v>
      </c>
      <c r="C35" t="e">
        <f t="shared" si="5"/>
        <v>#DIV/0!</v>
      </c>
      <c r="D35" t="e">
        <f t="shared" si="2"/>
        <v>#DIV/0!</v>
      </c>
      <c r="E35" t="e">
        <f t="shared" si="3"/>
        <v>#DIV/0!</v>
      </c>
      <c r="F35" t="e">
        <f t="shared" si="4"/>
        <v>#DIV/0!</v>
      </c>
    </row>
    <row r="36" spans="1:9" x14ac:dyDescent="0.2">
      <c r="A36" t="s">
        <v>76</v>
      </c>
      <c r="B36" s="1"/>
    </row>
    <row r="37" spans="1:9" x14ac:dyDescent="0.2">
      <c r="B37" s="1"/>
      <c r="C37" s="25" t="s">
        <v>51</v>
      </c>
      <c r="D37" s="25" t="s">
        <v>52</v>
      </c>
      <c r="E37" s="25" t="s">
        <v>54</v>
      </c>
      <c r="F37" s="25" t="s">
        <v>61</v>
      </c>
      <c r="G37" s="25" t="s">
        <v>69</v>
      </c>
      <c r="H37" s="25" t="s">
        <v>71</v>
      </c>
      <c r="I37" s="25" t="s">
        <v>75</v>
      </c>
    </row>
    <row r="38" spans="1:9" x14ac:dyDescent="0.2">
      <c r="B38" s="1" t="s">
        <v>22</v>
      </c>
      <c r="C38" t="e">
        <f>2*B9/B6</f>
        <v>#DIV/0!</v>
      </c>
      <c r="D38" t="e">
        <f>2*B12/B6</f>
        <v>#DIV/0!</v>
      </c>
      <c r="E38" s="6" t="e">
        <f>2*B13/B6^2</f>
        <v>#DIV/0!</v>
      </c>
      <c r="F38" s="6" t="e">
        <f>4*B13/B7^2</f>
        <v>#DIV/0!</v>
      </c>
      <c r="G38">
        <f>2*B13/B8^2</f>
        <v>0</v>
      </c>
      <c r="H38" t="e">
        <f>2*B13/B9^2</f>
        <v>#DIV/0!</v>
      </c>
      <c r="I38" t="e">
        <f>M24/M23^2</f>
        <v>#DIV/0!</v>
      </c>
    </row>
    <row r="39" spans="1:9" x14ac:dyDescent="0.2">
      <c r="B39" s="2" t="s">
        <v>0</v>
      </c>
      <c r="C39" s="2" t="s">
        <v>1</v>
      </c>
      <c r="D39" s="2" t="s">
        <v>1</v>
      </c>
      <c r="E39" s="2" t="s">
        <v>62</v>
      </c>
      <c r="F39" s="2" t="s">
        <v>62</v>
      </c>
      <c r="G39" s="2" t="s">
        <v>62</v>
      </c>
      <c r="H39" s="2" t="s">
        <v>62</v>
      </c>
      <c r="I39" s="2" t="s">
        <v>62</v>
      </c>
    </row>
    <row r="40" spans="1:9" x14ac:dyDescent="0.2">
      <c r="B40" s="1">
        <v>0</v>
      </c>
      <c r="C40" t="e">
        <f>2*C38</f>
        <v>#DIV/0!</v>
      </c>
      <c r="D40" t="e">
        <f>SQRT(2+D38^2)-D38</f>
        <v>#DIV/0!</v>
      </c>
      <c r="E40" t="e">
        <f>6*E38</f>
        <v>#DIV/0!</v>
      </c>
      <c r="F40" t="e">
        <f>3*F38</f>
        <v>#DIV/0!</v>
      </c>
      <c r="G40">
        <f>(6*G38)^0.3333</f>
        <v>0</v>
      </c>
      <c r="H40" t="e">
        <f>32/(3*H38)</f>
        <v>#DIV/0!</v>
      </c>
      <c r="I40" t="e">
        <f>(12*I38)^(1/3)</f>
        <v>#DIV/0!</v>
      </c>
    </row>
    <row r="41" spans="1:9" x14ac:dyDescent="0.2">
      <c r="B41" s="1">
        <v>1</v>
      </c>
      <c r="C41" t="e">
        <f t="shared" ref="C41:C46" si="6">C40-(COS(C40)+$C$38*C40-1)/(-1*SIN(C40)+$C$38)</f>
        <v>#DIV/0!</v>
      </c>
      <c r="D41" t="e">
        <f t="shared" ref="D41:D46" si="7">D40-(COS(D40)-$D$38*D40)/(-1*SIN(D40)-$D$38)</f>
        <v>#DIV/0!</v>
      </c>
      <c r="E41" t="e">
        <f t="shared" ref="E41:E46" si="8">E40-($E$38*E40^2-E40+SIN(E40))/(2*$E$38*E40-1+COS(E40))</f>
        <v>#DIV/0!</v>
      </c>
      <c r="F41" t="e">
        <f t="shared" ref="F41:F46" si="9">F40-($F$38*COS(F40)-SIN(F40)+F40-$F$38)/(1-$F$38*SIN(F40)-COS(F40))</f>
        <v>#DIV/0!</v>
      </c>
      <c r="G41" t="e">
        <f t="shared" ref="G41:G46" si="10">G40-(G40-SIN(G40)-$G$38)/(1-COS(G40))</f>
        <v>#DIV/0!</v>
      </c>
      <c r="H41" t="e">
        <f>H40-($H$38*(1-COS(H40/2))^2-H40+SIN(H40))/($H$38*SIN(H40/2)-$H$38*SIN(H40/2)*COS(H40/2)-1+COS(H40))</f>
        <v>#DIV/0!</v>
      </c>
      <c r="I41" t="e">
        <f t="shared" ref="I41:I46" si="11">I40-(I40-SIN(I40)-$I$38*COS(I40)-$I$38)/(1-COS(I40)+$I$38*SIN(I40))</f>
        <v>#DIV/0!</v>
      </c>
    </row>
    <row r="42" spans="1:9" x14ac:dyDescent="0.2">
      <c r="B42" s="1">
        <v>2</v>
      </c>
      <c r="C42" t="e">
        <f t="shared" si="6"/>
        <v>#DIV/0!</v>
      </c>
      <c r="D42" t="e">
        <f t="shared" si="7"/>
        <v>#DIV/0!</v>
      </c>
      <c r="E42" t="e">
        <f t="shared" si="8"/>
        <v>#DIV/0!</v>
      </c>
      <c r="F42" t="e">
        <f t="shared" si="9"/>
        <v>#DIV/0!</v>
      </c>
      <c r="G42" t="e">
        <f t="shared" si="10"/>
        <v>#DIV/0!</v>
      </c>
      <c r="H42" t="e">
        <f>H41-($H$38*(1-COS(H41/2))^2-H41+SIN(H41))/($H$38*SIN(H41/2)-$H$38*SIN(H41)/2-1+COS(H41))</f>
        <v>#DIV/0!</v>
      </c>
      <c r="I42" t="e">
        <f t="shared" si="11"/>
        <v>#DIV/0!</v>
      </c>
    </row>
    <row r="43" spans="1:9" x14ac:dyDescent="0.2">
      <c r="B43" s="1">
        <v>3</v>
      </c>
      <c r="C43" t="e">
        <f t="shared" si="6"/>
        <v>#DIV/0!</v>
      </c>
      <c r="D43" t="e">
        <f t="shared" si="7"/>
        <v>#DIV/0!</v>
      </c>
      <c r="E43" t="e">
        <f t="shared" si="8"/>
        <v>#DIV/0!</v>
      </c>
      <c r="F43" t="e">
        <f t="shared" si="9"/>
        <v>#DIV/0!</v>
      </c>
      <c r="G43" t="e">
        <f t="shared" si="10"/>
        <v>#DIV/0!</v>
      </c>
      <c r="H43" t="e">
        <f>H42-($H$38*(1-COS(H42/2))^2-H42+SIN(H42))/($H$38*SIN(H42/2)-$H$38*SIN(H42)/2-1+COS(H42))</f>
        <v>#DIV/0!</v>
      </c>
      <c r="I43" t="e">
        <f t="shared" si="11"/>
        <v>#DIV/0!</v>
      </c>
    </row>
    <row r="44" spans="1:9" x14ac:dyDescent="0.2">
      <c r="B44" s="1">
        <v>4</v>
      </c>
      <c r="C44" t="e">
        <f t="shared" si="6"/>
        <v>#DIV/0!</v>
      </c>
      <c r="D44" t="e">
        <f t="shared" si="7"/>
        <v>#DIV/0!</v>
      </c>
      <c r="E44" t="e">
        <f t="shared" si="8"/>
        <v>#DIV/0!</v>
      </c>
      <c r="F44" t="e">
        <f t="shared" si="9"/>
        <v>#DIV/0!</v>
      </c>
      <c r="G44" t="e">
        <f t="shared" si="10"/>
        <v>#DIV/0!</v>
      </c>
      <c r="H44" t="e">
        <f>H43-($H$38*(1-COS(H43/2))^2-H43+SIN(H43))/($H$38*SIN(H43/2)-$H$38*SIN(H43)/2-1+COS(H43))</f>
        <v>#DIV/0!</v>
      </c>
      <c r="I44" t="e">
        <f t="shared" si="11"/>
        <v>#DIV/0!</v>
      </c>
    </row>
    <row r="45" spans="1:9" x14ac:dyDescent="0.2">
      <c r="B45" s="1">
        <v>5</v>
      </c>
      <c r="C45" t="e">
        <f t="shared" si="6"/>
        <v>#DIV/0!</v>
      </c>
      <c r="D45" t="e">
        <f t="shared" si="7"/>
        <v>#DIV/0!</v>
      </c>
      <c r="E45" t="e">
        <f t="shared" si="8"/>
        <v>#DIV/0!</v>
      </c>
      <c r="F45" t="e">
        <f t="shared" si="9"/>
        <v>#DIV/0!</v>
      </c>
      <c r="G45" t="e">
        <f t="shared" si="10"/>
        <v>#DIV/0!</v>
      </c>
      <c r="H45" t="e">
        <f>H44-($H$38*(1-COS(H44/2))^2-H44+SIN(H44))/($H$38*SIN(H44/2)-$H$38*SIN(H44)/2-1+COS(H44))</f>
        <v>#DIV/0!</v>
      </c>
      <c r="I45" t="e">
        <f t="shared" si="11"/>
        <v>#DIV/0!</v>
      </c>
    </row>
    <row r="46" spans="1:9" x14ac:dyDescent="0.2">
      <c r="B46" s="1">
        <v>6</v>
      </c>
      <c r="C46" t="e">
        <f t="shared" si="6"/>
        <v>#DIV/0!</v>
      </c>
      <c r="D46" t="e">
        <f t="shared" si="7"/>
        <v>#DIV/0!</v>
      </c>
      <c r="E46" t="e">
        <f t="shared" si="8"/>
        <v>#DIV/0!</v>
      </c>
      <c r="F46" t="e">
        <f t="shared" si="9"/>
        <v>#DIV/0!</v>
      </c>
      <c r="G46" t="e">
        <f t="shared" si="10"/>
        <v>#DIV/0!</v>
      </c>
      <c r="H46" t="e">
        <f>H45-($H$38*(1-COS(H45/2))^2-H45+SIN(H45))/($H$38*SIN(H45/2)-$H$38*SIN(H45)/2-1+COS(H45))</f>
        <v>#DIV/0!</v>
      </c>
      <c r="I46" t="e">
        <f t="shared" si="11"/>
        <v>#DIV/0!</v>
      </c>
    </row>
  </sheetData>
  <phoneticPr fontId="0" type="noConversion"/>
  <conditionalFormatting sqref="D6:D13 C27:C35">
    <cfRule type="expression" dxfId="21" priority="21" stopIfTrue="1">
      <formula>AND(IF($B$6&lt;&gt;0,1),IF($B$7&lt;&gt;0,1))</formula>
    </cfRule>
  </conditionalFormatting>
  <conditionalFormatting sqref="E6:E13">
    <cfRule type="expression" dxfId="20" priority="20" stopIfTrue="1">
      <formula>AND(IF($B$6&lt;&gt;0,1),IF($B$8&lt;&gt;0,1))</formula>
    </cfRule>
  </conditionalFormatting>
  <conditionalFormatting sqref="F6:F13 C38:C46">
    <cfRule type="expression" dxfId="19" priority="19" stopIfTrue="1">
      <formula>AND(IF($B$6&lt;&gt;0,1),IF($B$9&lt;&gt;0,1))</formula>
    </cfRule>
  </conditionalFormatting>
  <conditionalFormatting sqref="G6:G13">
    <cfRule type="expression" dxfId="18" priority="18" stopIfTrue="1">
      <formula>AND(IF($B$6&lt;&gt;0,1),OR(IF($B$10&lt;&gt;0,1),IF($B$11&lt;&gt;0,1)))</formula>
    </cfRule>
  </conditionalFormatting>
  <conditionalFormatting sqref="H6:H13 D38:D46">
    <cfRule type="expression" dxfId="17" priority="17" stopIfTrue="1">
      <formula>AND(IF($B$6&lt;&gt;0,1),IF($B$12&lt;&gt;0,1))</formula>
    </cfRule>
  </conditionalFormatting>
  <conditionalFormatting sqref="I6:I13 E38:E46">
    <cfRule type="expression" dxfId="16" priority="16" stopIfTrue="1">
      <formula>AND(IF($B$6&lt;&gt;0,1),IF($B$13&lt;&gt;0,1))</formula>
    </cfRule>
  </conditionalFormatting>
  <conditionalFormatting sqref="J6:J13">
    <cfRule type="expression" dxfId="15" priority="15" stopIfTrue="1">
      <formula>AND(IF($B$7&lt;&gt;0,1),IF($B$8&lt;&gt;0,1))</formula>
    </cfRule>
  </conditionalFormatting>
  <conditionalFormatting sqref="K6:K13">
    <cfRule type="expression" dxfId="14" priority="14" stopIfTrue="1">
      <formula>AND(IF($B$7&lt;&gt;0,1),IF($B$9&lt;&gt;0,1))</formula>
    </cfRule>
  </conditionalFormatting>
  <conditionalFormatting sqref="L6:L13">
    <cfRule type="expression" dxfId="13" priority="13" stopIfTrue="1">
      <formula>AND(IF($B$7&lt;&gt;0,1),OR(IF($B$10&lt;&gt;0,1),IF($B$11&lt;&gt;0,1)))</formula>
    </cfRule>
  </conditionalFormatting>
  <conditionalFormatting sqref="M6:M13">
    <cfRule type="expression" dxfId="12" priority="12" stopIfTrue="1">
      <formula>AND(IF($B$7&lt;&gt;0,1),IF($B$12&lt;&gt;0,1))</formula>
    </cfRule>
  </conditionalFormatting>
  <conditionalFormatting sqref="N6:N13 F38:F46">
    <cfRule type="expression" dxfId="11" priority="11" stopIfTrue="1">
      <formula>AND(IF($B$7&lt;&gt;0,1),IF($B$13&lt;&gt;0,1))</formula>
    </cfRule>
  </conditionalFormatting>
  <conditionalFormatting sqref="D17:D24">
    <cfRule type="expression" dxfId="10" priority="10" stopIfTrue="1">
      <formula>AND(IF($B$8&lt;&gt;0,1),IF($B$9&lt;&gt;0,1))</formula>
    </cfRule>
  </conditionalFormatting>
  <conditionalFormatting sqref="E17:E24">
    <cfRule type="expression" dxfId="9" priority="9" stopIfTrue="1">
      <formula>AND(IF($B$8&lt;&gt;0,1),OR(IF($B$10&lt;&gt;0,1),IF($B$11&lt;&gt;0,1)))</formula>
    </cfRule>
  </conditionalFormatting>
  <conditionalFormatting sqref="F17:F24">
    <cfRule type="expression" dxfId="8" priority="8" stopIfTrue="1">
      <formula>AND(IF($B$8&lt;&gt;0,1),IF($B$12&lt;&gt;0,1))</formula>
    </cfRule>
  </conditionalFormatting>
  <conditionalFormatting sqref="G17:G24 G38:G46">
    <cfRule type="expression" dxfId="7" priority="7" stopIfTrue="1">
      <formula>AND(IF($B$8&lt;&gt;0,1),IF($B$13&lt;&gt;0,1))</formula>
    </cfRule>
  </conditionalFormatting>
  <conditionalFormatting sqref="H17:H24">
    <cfRule type="expression" dxfId="6" priority="6" stopIfTrue="1">
      <formula>AND(IF($B$9&lt;&gt;0,1),OR(IF($B$10&lt;&gt;0,1),IF($B$11&lt;&gt;0,1)))</formula>
    </cfRule>
  </conditionalFormatting>
  <conditionalFormatting sqref="I17:I24">
    <cfRule type="expression" dxfId="5" priority="5" stopIfTrue="1">
      <formula>AND(IF($B$9&lt;&gt;0,1),IF($B$12&lt;&gt;0,1))</formula>
    </cfRule>
  </conditionalFormatting>
  <conditionalFormatting sqref="J17:J24 H38:H46">
    <cfRule type="expression" dxfId="4" priority="4" stopIfTrue="1">
      <formula>AND(IF($B$9&lt;&gt;0,1),IF($B$13&lt;&gt;0,1))</formula>
    </cfRule>
  </conditionalFormatting>
  <conditionalFormatting sqref="K17:K24">
    <cfRule type="expression" dxfId="3" priority="3" stopIfTrue="1">
      <formula>AND(OR(IF($B$10&lt;&gt;0,1),IF($B$11&lt;&gt;0,1)),IF($B$12&lt;&gt;0,1))</formula>
    </cfRule>
  </conditionalFormatting>
  <conditionalFormatting sqref="L17:L24">
    <cfRule type="expression" dxfId="2" priority="2" stopIfTrue="1">
      <formula>AND(OR(IF($B$10&lt;&gt;0,1),IF($B$11&lt;&gt;0,1)),IF($B$13&lt;&gt;0,1))</formula>
    </cfRule>
  </conditionalFormatting>
  <conditionalFormatting sqref="M17:M24 I38:I46">
    <cfRule type="expression" dxfId="1" priority="1" stopIfTrue="1">
      <formula>AND(OR(IF($B$10&lt;&gt;0,1),IF($B$11&lt;&gt;0,1)),IF($B$13&lt;&gt;0,1))</formula>
    </cfRule>
  </conditionalFormatting>
  <pageMargins left="0.75" right="0.75" top="1" bottom="1" header="0.5" footer="0.5"/>
  <pageSetup orientation="portrait" horizontalDpi="4294967293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568E-34C1-4879-875C-C9B02DF40CE1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EE105-E214-4CF9-B7A2-488B5DB90264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Air Liquide America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dan.erb</dc:creator>
  <cp:lastModifiedBy>David Peterson</cp:lastModifiedBy>
  <dcterms:created xsi:type="dcterms:W3CDTF">2003-02-23T00:06:00Z</dcterms:created>
  <dcterms:modified xsi:type="dcterms:W3CDTF">2024-11-05T00:08:30Z</dcterms:modified>
</cp:coreProperties>
</file>